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centroamericanavalores-my.sharepoint.com/personal/dramos_bcv_hn/Documents/Documentos/Secciones Pagina Web/Simulador/"/>
    </mc:Choice>
  </mc:AlternateContent>
  <xr:revisionPtr revIDLastSave="6" documentId="8_{2067EE08-96AC-4A49-8A12-A1395A12AD04}" xr6:coauthVersionLast="47" xr6:coauthVersionMax="47" xr10:uidLastSave="{E35A4700-AC7E-4114-9FEA-F08AD13D6C4C}"/>
  <workbookProtection workbookAlgorithmName="SHA-512" workbookHashValue="jiCsQAF9rikMdrCwlzvA3E+kA/xCHZPl4GzK8XnwJmfRDP9kxY1MH8OajShsDQtlRHqwbSPzYwcUIJG1n9up8w==" workbookSaltValue="cTWLHMicB7Wb0pRRk7Q8Ow==" workbookSpinCount="100000" lockStructure="1"/>
  <bookViews>
    <workbookView xWindow="-120" yWindow="-120" windowWidth="20730" windowHeight="11040" tabRatio="687" xr2:uid="{DCA7525F-C3B7-435A-99AA-C39341202742}"/>
  </bookViews>
  <sheets>
    <sheet name="SIMULADOR" sheetId="9" r:id="rId1"/>
    <sheet name="Hoja1" sheetId="10" state="hidden" r:id="rId2"/>
  </sheets>
  <externalReferences>
    <externalReference r:id="rId3"/>
  </externalReferences>
  <definedNames>
    <definedName name="UnidadMedidaTarifa">#REF!</definedName>
    <definedName name="UnidadTiempo">#REF!</definedName>
    <definedName name="valHighlight">IFERROR(IF('[1]Inventory List'!$L$2="Yes",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3" i="9" l="1"/>
  <c r="W15" i="9"/>
  <c r="W16" i="9"/>
  <c r="W12" i="9"/>
  <c r="T48" i="9"/>
  <c r="U48" i="9"/>
  <c r="V48" i="9"/>
  <c r="V41" i="9"/>
  <c r="U41" i="9"/>
  <c r="T41" i="9"/>
  <c r="M17" i="9"/>
  <c r="M18" i="9" s="1"/>
  <c r="M48" i="9" s="1"/>
  <c r="S14" i="9"/>
  <c r="S49" i="9" s="1"/>
  <c r="M53" i="9"/>
  <c r="M34" i="9"/>
  <c r="N34" i="9"/>
  <c r="N33" i="9"/>
  <c r="M33" i="9"/>
  <c r="E12" i="9"/>
  <c r="N17" i="9" l="1"/>
  <c r="M41" i="9"/>
  <c r="N53" i="9"/>
  <c r="O53" i="9"/>
  <c r="P53" i="9"/>
  <c r="Q53" i="9"/>
  <c r="R53" i="9"/>
  <c r="S53" i="9"/>
  <c r="T53" i="9"/>
  <c r="U53" i="9"/>
  <c r="V53" i="9"/>
  <c r="N49" i="9"/>
  <c r="M49" i="9"/>
  <c r="M25" i="9"/>
  <c r="N41" i="9" l="1"/>
  <c r="N18" i="9"/>
  <c r="M57" i="9"/>
  <c r="N48" i="9" l="1"/>
  <c r="N57" i="9" s="1"/>
  <c r="U14" i="9"/>
  <c r="U49" i="9" s="1"/>
  <c r="U57" i="9" s="1"/>
  <c r="V14" i="9"/>
  <c r="V49" i="9" s="1"/>
  <c r="V57" i="9" s="1"/>
  <c r="T14" i="9"/>
  <c r="T49" i="9" s="1"/>
  <c r="T57" i="9" s="1"/>
  <c r="R14" i="9"/>
  <c r="R49" i="9" s="1"/>
  <c r="P14" i="9"/>
  <c r="P49" i="9" s="1"/>
  <c r="M14" i="9"/>
  <c r="O14" i="9"/>
  <c r="O17" i="9" s="1"/>
  <c r="Q14" i="9"/>
  <c r="Q49" i="9" s="1"/>
  <c r="N14" i="9"/>
  <c r="W14" i="9" l="1"/>
  <c r="O41" i="9"/>
  <c r="P17" i="9"/>
  <c r="O18" i="9"/>
  <c r="O49" i="9"/>
  <c r="O48" i="9" l="1"/>
  <c r="O57" i="9" s="1"/>
  <c r="P41" i="9"/>
  <c r="P18" i="9"/>
  <c r="P48" i="9" s="1"/>
  <c r="Q17" i="9"/>
  <c r="R17" i="9" s="1"/>
  <c r="Q41" i="9" l="1"/>
  <c r="Q18" i="9"/>
  <c r="Q48" i="9" s="1"/>
  <c r="P57" i="9"/>
  <c r="R18" i="9"/>
  <c r="R48" i="9" s="1"/>
  <c r="R41" i="9"/>
  <c r="S17" i="9"/>
  <c r="Q57" i="9" l="1"/>
  <c r="S18" i="9"/>
  <c r="S48" i="9" s="1"/>
  <c r="T17" i="9"/>
  <c r="S41" i="9"/>
  <c r="R57" i="9"/>
  <c r="U17" i="9" l="1"/>
  <c r="T18" i="9"/>
  <c r="S57" i="9"/>
  <c r="V17" i="9" l="1"/>
  <c r="V18" i="9" s="1"/>
  <c r="W18" i="9" s="1"/>
  <c r="U18" i="9"/>
</calcChain>
</file>

<file path=xl/sharedStrings.xml><?xml version="1.0" encoding="utf-8"?>
<sst xmlns="http://schemas.openxmlformats.org/spreadsheetml/2006/main" count="127" uniqueCount="98">
  <si>
    <t>Cancelación de operaciones</t>
  </si>
  <si>
    <t>mínimo</t>
  </si>
  <si>
    <t>por la apertura de cada cuenta en HNL</t>
  </si>
  <si>
    <t>por la apertura de cada cuenta en USD</t>
  </si>
  <si>
    <t>DEPOSITANTES</t>
  </si>
  <si>
    <t>EMISORES</t>
  </si>
  <si>
    <t>Registro de emisores</t>
  </si>
  <si>
    <t>mensuales</t>
  </si>
  <si>
    <t>REGISTRO</t>
  </si>
  <si>
    <t>Expedición de certificados</t>
  </si>
  <si>
    <t>Por cada emisión numerada</t>
  </si>
  <si>
    <t>DEPOSITANTES Y EMISORES</t>
  </si>
  <si>
    <t>Suscripción anual a la base datos de códigos ISIN</t>
  </si>
  <si>
    <t>se cobrará al depositante que cancele</t>
  </si>
  <si>
    <t>Incumplimiento de operaciones</t>
  </si>
  <si>
    <t>ENTIDADES SUJETAS A PAGO</t>
  </si>
  <si>
    <t>CATEGORÍA</t>
  </si>
  <si>
    <t>SUBCATEGORÍA</t>
  </si>
  <si>
    <t>TARIFA</t>
  </si>
  <si>
    <t>FORMA DE APLICACIÓN</t>
  </si>
  <si>
    <t>INCUMPLIMIENTOS</t>
  </si>
  <si>
    <t>Mensual</t>
  </si>
  <si>
    <t>Comisión sobre la valuación promedio mensual</t>
  </si>
  <si>
    <t>valor nominal (deuda) o valuación a mercado (acciones)</t>
  </si>
  <si>
    <t>Servicio de arqueo</t>
  </si>
  <si>
    <t>por hora</t>
  </si>
  <si>
    <t>Aplicable al monto de la operación de compra-venta en directo</t>
  </si>
  <si>
    <t>CANCELACIONES</t>
  </si>
  <si>
    <t>Expedición de reportes</t>
  </si>
  <si>
    <t>NUMERACIÓN</t>
  </si>
  <si>
    <t>ISIN</t>
  </si>
  <si>
    <t>Asignación de códigos</t>
  </si>
  <si>
    <t>Acceso a la base de datos</t>
  </si>
  <si>
    <t xml:space="preserve">Registro de depositantes </t>
  </si>
  <si>
    <t>Mantenimiento de cuentas</t>
  </si>
  <si>
    <t>cuota anual por participante directo por todas las cuenta que tenga</t>
  </si>
  <si>
    <t>Depósito de valores físicos</t>
  </si>
  <si>
    <t>Retiro de valores físicos</t>
  </si>
  <si>
    <t>Depósito de valores</t>
  </si>
  <si>
    <t>por depositante directo</t>
  </si>
  <si>
    <t>Compra-Ventas y REPOS</t>
  </si>
  <si>
    <t>Sobre el total de fondos liquidados al Emisor</t>
  </si>
  <si>
    <t>No.</t>
  </si>
  <si>
    <t>cuota única por registro inicial de depositante directo o indirecto</t>
  </si>
  <si>
    <t>por título denominado en L o USD</t>
  </si>
  <si>
    <t>DEPÓSITO DE VALORES</t>
  </si>
  <si>
    <t>LIQUIDACIÓN DE FONDOS</t>
  </si>
  <si>
    <t>Liquidación de fondos al Emisor</t>
  </si>
  <si>
    <t>Devolución de fondos</t>
  </si>
  <si>
    <t>Devolución de fondos a depositantes no adjudicados</t>
  </si>
  <si>
    <t>Apertura de cuentas de valores</t>
  </si>
  <si>
    <t>Apertura de cuentas de garantías</t>
  </si>
  <si>
    <t>APERTURA DE CUENTAS</t>
  </si>
  <si>
    <t>DEPÓSITO DE VALORES FÍSICOS</t>
  </si>
  <si>
    <t>Por operación registrada por los depositantes directos que transfieren valores</t>
  </si>
  <si>
    <t>Compra-Ventas liquidación de valores y fondos</t>
  </si>
  <si>
    <t>Reportos liquidación de valores y fondos</t>
  </si>
  <si>
    <t>Aplica tanto al depositante comprador como al depositante vendedor</t>
  </si>
  <si>
    <t>Aplica tanto al depositante reportador como al depositante reportado</t>
  </si>
  <si>
    <t>MCDO  SECUND</t>
  </si>
  <si>
    <t>MCDO  PRIM</t>
  </si>
  <si>
    <t>COMPENSACIÓN Y LIQUIDACIÓN DE VALORES Y DE FONDOS</t>
  </si>
  <si>
    <t>CUSTODIA DE VALORES</t>
  </si>
  <si>
    <t>Se cobrará al depositante incumplido - adicional a costos y multas aplicables</t>
  </si>
  <si>
    <t>DERECHOS CORPORATIVOS Y PRODUCTOS DE INFORMACIÓN</t>
  </si>
  <si>
    <t>PAGO DE DERECHOS PATRIMONIALES</t>
  </si>
  <si>
    <t>Recaudación y pago vencimientos</t>
  </si>
  <si>
    <t>Por la expedicion física de cada certificado de custodia o tenecia de valores</t>
  </si>
  <si>
    <t>Por el acceso y expedición electrónica de reportes y certificados</t>
  </si>
  <si>
    <t>Emisión:</t>
  </si>
  <si>
    <t xml:space="preserve">Período de pago de Intereses: </t>
  </si>
  <si>
    <t>Recaudación y pago ints y dividendos</t>
  </si>
  <si>
    <t>Custodia de valores físicos y desmaterializados</t>
  </si>
  <si>
    <t>Transferencias libre de pago</t>
  </si>
  <si>
    <t>TRIMESTRAL</t>
  </si>
  <si>
    <t>SEMESTRAL</t>
  </si>
  <si>
    <t>Depósito inicial - comisión sobre el valor de valores depositados y cuentas, valores de Depositates asignados y liquidación de fondos</t>
  </si>
  <si>
    <r>
      <t xml:space="preserve">Por operación </t>
    </r>
    <r>
      <rPr>
        <b/>
        <sz val="9"/>
        <color rgb="FFC00000"/>
        <rFont val="Arial"/>
        <family val="2"/>
      </rPr>
      <t>cancelada</t>
    </r>
    <r>
      <rPr>
        <sz val="9"/>
        <color theme="1"/>
        <rFont val="Arial"/>
        <family val="2"/>
      </rPr>
      <t xml:space="preserve"> PREVIO a ser catalogada como IRREVERSIBLE</t>
    </r>
  </si>
  <si>
    <r>
      <t xml:space="preserve">Por operación </t>
    </r>
    <r>
      <rPr>
        <b/>
        <sz val="9"/>
        <color rgb="FFC00000"/>
        <rFont val="Arial"/>
        <family val="2"/>
      </rPr>
      <t xml:space="preserve">incumplida </t>
    </r>
    <r>
      <rPr>
        <sz val="9"/>
        <rFont val="Arial"/>
        <family val="2"/>
      </rPr>
      <t>al cierre de ciclo de liquidación</t>
    </r>
  </si>
  <si>
    <t>Por la expedición física o electrónica de: lista de tenedores, reporte de liquidación de derechos patrimoniales</t>
  </si>
  <si>
    <t>Cuota única por emisión</t>
  </si>
  <si>
    <t>AÑOS</t>
  </si>
  <si>
    <t>Tasa de Interés:</t>
  </si>
  <si>
    <t>S/monto a recaudar del emisor y a distribuir a los tenedores de valores</t>
  </si>
  <si>
    <t>SERVICIOS DE INFORMACIÓN</t>
  </si>
  <si>
    <t>ESTA SIMULACIÓN NO CONSIDERA LOS SERVICIOS SOBRE DEMANDA</t>
  </si>
  <si>
    <t>SIMULADOR CUSTODIA, COMPENSACIÓN Y LIQUIDACIÓN</t>
  </si>
  <si>
    <t>Conexión al Sistema de Información</t>
  </si>
  <si>
    <t>Colocación Año 1:</t>
  </si>
  <si>
    <t>Colocación Año 2:</t>
  </si>
  <si>
    <t>Monto Programa de Emisión:</t>
  </si>
  <si>
    <t>ESTA SIMULACIÓN CONSIDERA UN SOLO PAGO DE CAPITAL AL VENCIMIENTO</t>
  </si>
  <si>
    <t>Años de Vigencia de la Emisión Proyectado:</t>
  </si>
  <si>
    <t>PROGRAMACIÓN DE VENCIMIENTO DE CAPITAL</t>
  </si>
  <si>
    <t>INTERESES POR PAGAR PROGRAMADOS</t>
  </si>
  <si>
    <t>SALDO EN CUSTODIA</t>
  </si>
  <si>
    <t>Vencimientos Programados: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</si>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</sst>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00%"/>
    <numFmt numFmtId="166" formatCode="[$USD]\ #,##0"/>
    <numFmt numFmtId="167" formatCode="[$USD]\ #,##0.00"/>
    <numFmt numFmtId="168" formatCode="0.000%"/>
    <numFmt numFmtId="169" formatCode="[$$-409]#,##0.00_ ;\-[$$-409]#,##0.00\ "/>
    <numFmt numFmtId="170" formatCode="[$US$]#,##0.00"/>
    <numFmt numFmtId="171" formatCode="#,##0.00_ ;\-#,##0.00\ 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70C0"/>
      <name val="Arial"/>
      <family val="2"/>
    </font>
    <font>
      <b/>
      <sz val="9"/>
      <color rgb="FFC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49998474074526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4" applyFont="1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4" applyFont="1" applyAlignment="1">
      <alignment horizontal="right"/>
    </xf>
    <xf numFmtId="0" fontId="11" fillId="0" borderId="0" xfId="2" applyNumberFormat="1" applyFont="1" applyAlignment="1">
      <alignment horizontal="left" indent="2"/>
    </xf>
    <xf numFmtId="169" fontId="9" fillId="0" borderId="0" xfId="4" applyNumberFormat="1" applyFont="1" applyAlignment="1">
      <alignment horizontal="left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166" fontId="13" fillId="0" borderId="14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166" fontId="13" fillId="0" borderId="12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166" fontId="17" fillId="0" borderId="14" xfId="0" applyNumberFormat="1" applyFont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9" fillId="0" borderId="0" xfId="4" applyFont="1" applyFill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70" fontId="1" fillId="0" borderId="0" xfId="0" applyNumberFormat="1" applyFont="1"/>
    <xf numFmtId="170" fontId="1" fillId="0" borderId="0" xfId="0" applyNumberFormat="1" applyFont="1" applyAlignment="1">
      <alignment vertical="center"/>
    </xf>
    <xf numFmtId="170" fontId="17" fillId="0" borderId="14" xfId="2" applyNumberFormat="1" applyFont="1" applyBorder="1" applyAlignment="1">
      <alignment vertical="center"/>
    </xf>
    <xf numFmtId="0" fontId="4" fillId="3" borderId="26" xfId="4" applyFont="1" applyFill="1" applyBorder="1" applyAlignment="1">
      <alignment horizontal="center" vertical="center"/>
    </xf>
    <xf numFmtId="0" fontId="4" fillId="3" borderId="27" xfId="4" applyFont="1" applyFill="1" applyBorder="1" applyAlignment="1">
      <alignment horizontal="center" vertical="center"/>
    </xf>
    <xf numFmtId="0" fontId="4" fillId="3" borderId="28" xfId="4" applyFont="1" applyFill="1" applyBorder="1" applyAlignment="1">
      <alignment horizontal="center" vertical="center"/>
    </xf>
    <xf numFmtId="0" fontId="4" fillId="3" borderId="29" xfId="4" applyFont="1" applyFill="1" applyBorder="1" applyAlignment="1">
      <alignment horizontal="center" vertical="center"/>
    </xf>
    <xf numFmtId="43" fontId="17" fillId="0" borderId="14" xfId="2" applyFont="1" applyBorder="1" applyAlignment="1">
      <alignment vertical="center"/>
    </xf>
    <xf numFmtId="170" fontId="21" fillId="0" borderId="0" xfId="0" applyNumberFormat="1" applyFont="1"/>
    <xf numFmtId="0" fontId="10" fillId="0" borderId="0" xfId="2" applyNumberFormat="1" applyFont="1" applyAlignment="1" applyProtection="1">
      <alignment horizontal="left" indent="1"/>
      <protection locked="0"/>
    </xf>
    <xf numFmtId="171" fontId="10" fillId="0" borderId="0" xfId="2" applyNumberFormat="1" applyFont="1" applyAlignment="1" applyProtection="1">
      <alignment horizontal="left" indent="1"/>
      <protection locked="0"/>
    </xf>
    <xf numFmtId="10" fontId="10" fillId="0" borderId="0" xfId="3" applyNumberFormat="1" applyFont="1" applyAlignment="1" applyProtection="1">
      <alignment horizontal="left" vertical="center" indent="1"/>
      <protection locked="0"/>
    </xf>
    <xf numFmtId="0" fontId="15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1" fillId="0" borderId="14" xfId="0" applyFont="1" applyFill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21" fillId="0" borderId="0" xfId="4" applyFont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10" fontId="7" fillId="0" borderId="0" xfId="3" applyNumberFormat="1" applyFont="1"/>
    <xf numFmtId="170" fontId="23" fillId="0" borderId="0" xfId="0" applyNumberFormat="1" applyFont="1"/>
    <xf numFmtId="0" fontId="10" fillId="0" borderId="0" xfId="0" applyFont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166" fontId="17" fillId="0" borderId="14" xfId="0" applyNumberFormat="1" applyFont="1" applyBorder="1" applyAlignment="1">
      <alignment horizontal="center" vertical="center"/>
    </xf>
    <xf numFmtId="167" fontId="17" fillId="0" borderId="14" xfId="0" applyNumberFormat="1" applyFont="1" applyBorder="1" applyAlignment="1">
      <alignment horizontal="center" vertical="center"/>
    </xf>
    <xf numFmtId="168" fontId="17" fillId="0" borderId="14" xfId="0" applyNumberFormat="1" applyFont="1" applyBorder="1" applyAlignment="1">
      <alignment horizontal="center" vertical="center"/>
    </xf>
    <xf numFmtId="165" fontId="17" fillId="0" borderId="14" xfId="0" applyNumberFormat="1" applyFont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7" fillId="0" borderId="0" xfId="2" applyFont="1" applyAlignment="1">
      <alignment horizontal="center"/>
    </xf>
    <xf numFmtId="43" fontId="7" fillId="0" borderId="0" xfId="2" applyFont="1" applyAlignment="1">
      <alignment horizontal="center" vertical="center"/>
    </xf>
    <xf numFmtId="43" fontId="9" fillId="0" borderId="0" xfId="0" applyNumberFormat="1" applyFont="1"/>
    <xf numFmtId="43" fontId="25" fillId="0" borderId="0" xfId="2" applyFont="1" applyAlignment="1">
      <alignment vertical="center"/>
    </xf>
    <xf numFmtId="0" fontId="10" fillId="0" borderId="0" xfId="0" applyFont="1" applyAlignment="1">
      <alignment horizontal="right" vertical="center"/>
    </xf>
    <xf numFmtId="0" fontId="26" fillId="5" borderId="0" xfId="0" applyFont="1" applyFill="1" applyBorder="1" applyAlignment="1">
      <alignment vertical="center"/>
    </xf>
    <xf numFmtId="0" fontId="24" fillId="5" borderId="0" xfId="0" applyFont="1" applyFill="1" applyAlignment="1">
      <alignment vertical="center"/>
    </xf>
    <xf numFmtId="0" fontId="27" fillId="5" borderId="0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center" vertical="center" wrapText="1"/>
    </xf>
    <xf numFmtId="43" fontId="19" fillId="5" borderId="0" xfId="0" applyNumberFormat="1" applyFont="1" applyFill="1"/>
    <xf numFmtId="43" fontId="19" fillId="5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43" fontId="9" fillId="2" borderId="0" xfId="0" applyNumberFormat="1" applyFont="1" applyFill="1"/>
    <xf numFmtId="43" fontId="9" fillId="0" borderId="0" xfId="2" applyFont="1" applyAlignment="1">
      <alignment horizontal="center"/>
    </xf>
    <xf numFmtId="43" fontId="9" fillId="0" borderId="0" xfId="2" applyFont="1" applyAlignment="1">
      <alignment horizontal="center" vertical="center"/>
    </xf>
    <xf numFmtId="43" fontId="10" fillId="0" borderId="0" xfId="2" applyFont="1" applyAlignment="1" applyProtection="1">
      <alignment vertical="center"/>
      <protection locked="0"/>
    </xf>
    <xf numFmtId="171" fontId="20" fillId="0" borderId="0" xfId="2" applyNumberFormat="1" applyFont="1" applyAlignment="1" applyProtection="1">
      <alignment horizontal="left" indent="1"/>
    </xf>
    <xf numFmtId="0" fontId="20" fillId="0" borderId="0" xfId="2" applyNumberFormat="1" applyFont="1" applyAlignment="1" applyProtection="1">
      <alignment horizontal="left" indent="1"/>
      <protection locked="0"/>
    </xf>
    <xf numFmtId="0" fontId="9" fillId="0" borderId="0" xfId="0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6" xfId="0" applyFont="1" applyBorder="1" applyAlignment="1">
      <alignment vertical="center" textRotation="90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vertical="center" textRotation="90"/>
    </xf>
    <xf numFmtId="0" fontId="3" fillId="0" borderId="10" xfId="0" applyFont="1" applyBorder="1" applyAlignment="1">
      <alignment vertical="center" textRotation="90"/>
    </xf>
    <xf numFmtId="0" fontId="21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166" fontId="17" fillId="0" borderId="18" xfId="0" applyNumberFormat="1" applyFont="1" applyBorder="1" applyAlignment="1">
      <alignment horizontal="center" vertical="center"/>
    </xf>
    <xf numFmtId="166" fontId="17" fillId="0" borderId="1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166" fontId="14" fillId="0" borderId="18" xfId="0" applyNumberFormat="1" applyFont="1" applyBorder="1" applyAlignment="1">
      <alignment horizontal="center" vertical="center"/>
    </xf>
    <xf numFmtId="166" fontId="14" fillId="0" borderId="1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4" borderId="3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</cellXfs>
  <cellStyles count="6">
    <cellStyle name="Millares" xfId="2" builtinId="3"/>
    <cellStyle name="Millares 2" xfId="5" xr:uid="{E9B337C2-4338-40FA-B11E-A6BD012430CF}"/>
    <cellStyle name="Moneda 2" xfId="1" xr:uid="{D21D6922-83B6-497D-AFF1-8EC8297FE424}"/>
    <cellStyle name="Normal" xfId="0" builtinId="0"/>
    <cellStyle name="Normal 2" xfId="4" xr:uid="{2FDBF9D2-3D7E-42A4-B31F-C1AC6E9BAE4E}"/>
    <cellStyle name="Porcentaje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415637</xdr:colOff>
      <xdr:row>1</xdr:row>
      <xdr:rowOff>13854</xdr:rowOff>
    </xdr:from>
    <xdr:to>
      <xdr:col>4</xdr:col>
      <xdr:colOff>900545</xdr:colOff>
      <xdr:row>4</xdr:row>
      <xdr:rowOff>17479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AFEB51-758A-5086-A273-D839AF8C6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7" y="83127"/>
          <a:ext cx="3165763" cy="6062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nduras\Inven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List"/>
      <sheetName val="Links"/>
      <sheetName val="Prospect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FE08-D094-40FA-B9BA-09A188C4298B}">
  <dimension ref="B1:W60"/>
  <sheetViews>
    <sheetView showGridLines="0" showRowColHeaders="0" tabSelected="1" topLeftCell="A3" zoomScale="110" zoomScaleNormal="110" workbookViewId="0">
      <selection activeCell="E11" sqref="E11"/>
    </sheetView>
  </sheetViews>
  <sheetFormatPr baseColWidth="10" defaultColWidth="11.42578125" defaultRowHeight="15.75" x14ac:dyDescent="0.2"/>
  <cols>
    <col min="1" max="1" width="7" style="2" customWidth="1"/>
    <col min="2" max="2" width="4.140625" style="2" hidden="1" customWidth="1"/>
    <col min="3" max="3" width="4.28515625" style="10" hidden="1" customWidth="1"/>
    <col min="4" max="4" width="32.140625" style="11" customWidth="1"/>
    <col min="5" max="5" width="31" style="4" customWidth="1"/>
    <col min="6" max="6" width="10.28515625" style="4" customWidth="1"/>
    <col min="7" max="7" width="8.7109375" style="4" customWidth="1"/>
    <col min="8" max="8" width="14.140625" style="4" bestFit="1" customWidth="1"/>
    <col min="9" max="9" width="11.42578125" style="4"/>
    <col min="10" max="10" width="9.5703125" style="4" customWidth="1"/>
    <col min="11" max="11" width="8.85546875" style="4" customWidth="1"/>
    <col min="12" max="12" width="13.42578125" style="12" hidden="1" customWidth="1"/>
    <col min="13" max="13" width="15.7109375" style="13" customWidth="1"/>
    <col min="14" max="22" width="15.7109375" style="4" customWidth="1"/>
    <col min="23" max="23" width="15.28515625" style="98" bestFit="1" customWidth="1"/>
    <col min="24" max="16384" width="11.42578125" style="2"/>
  </cols>
  <sheetData>
    <row r="1" spans="4:23" ht="5.45" customHeight="1" x14ac:dyDescent="0.25">
      <c r="K1"/>
    </row>
    <row r="2" spans="4:23" x14ac:dyDescent="0.25">
      <c r="K2"/>
    </row>
    <row r="3" spans="4:23" x14ac:dyDescent="0.25">
      <c r="K3"/>
    </row>
    <row r="4" spans="4:23" x14ac:dyDescent="0.25">
      <c r="K4"/>
    </row>
    <row r="5" spans="4:23" ht="16.5" thickBot="1" x14ac:dyDescent="0.3">
      <c r="K5"/>
    </row>
    <row r="6" spans="4:23" ht="7.5" customHeight="1" x14ac:dyDescent="0.25">
      <c r="D6" s="141" t="s">
        <v>86</v>
      </c>
      <c r="E6" s="142"/>
      <c r="F6" s="142"/>
      <c r="G6" s="142"/>
      <c r="H6" s="142"/>
      <c r="I6" s="142"/>
      <c r="J6" s="143"/>
      <c r="K6"/>
      <c r="L6" s="63"/>
      <c r="M6"/>
      <c r="N6"/>
      <c r="O6"/>
      <c r="P6"/>
      <c r="Q6"/>
      <c r="R6"/>
      <c r="S6"/>
      <c r="T6"/>
      <c r="U6"/>
      <c r="V6"/>
    </row>
    <row r="7" spans="4:23" ht="15.6" customHeight="1" x14ac:dyDescent="0.25">
      <c r="D7" s="144"/>
      <c r="E7" s="145"/>
      <c r="F7" s="145"/>
      <c r="G7" s="145"/>
      <c r="H7" s="145"/>
      <c r="I7" s="145"/>
      <c r="J7" s="146"/>
      <c r="K7"/>
      <c r="L7" s="60"/>
      <c r="M7"/>
      <c r="N7"/>
      <c r="O7"/>
      <c r="P7"/>
      <c r="Q7"/>
      <c r="R7"/>
      <c r="S7"/>
      <c r="T7"/>
      <c r="U7"/>
      <c r="V7"/>
    </row>
    <row r="8" spans="4:23" ht="9" customHeight="1" thickBot="1" x14ac:dyDescent="0.3">
      <c r="D8" s="147"/>
      <c r="E8" s="148"/>
      <c r="F8" s="148"/>
      <c r="G8" s="148"/>
      <c r="H8" s="148"/>
      <c r="I8" s="148"/>
      <c r="J8" s="149"/>
      <c r="K8"/>
      <c r="L8" s="64"/>
      <c r="M8"/>
      <c r="N8"/>
      <c r="O8"/>
      <c r="P8"/>
      <c r="Q8"/>
      <c r="R8"/>
      <c r="S8"/>
      <c r="T8"/>
      <c r="U8"/>
      <c r="V8"/>
    </row>
    <row r="9" spans="4:23" x14ac:dyDescent="0.2">
      <c r="D9" s="14"/>
      <c r="E9" s="15"/>
      <c r="F9" s="15"/>
      <c r="G9" s="15"/>
      <c r="H9" s="15"/>
      <c r="I9" s="15"/>
      <c r="J9" s="16"/>
    </row>
    <row r="10" spans="4:23" ht="16.5" thickBot="1" x14ac:dyDescent="0.3">
      <c r="D10" s="61" t="s">
        <v>88</v>
      </c>
      <c r="E10" s="52">
        <v>50000000</v>
      </c>
      <c r="J10" s="16"/>
      <c r="M10" s="140" t="s">
        <v>93</v>
      </c>
      <c r="N10" s="140"/>
      <c r="O10" s="140"/>
      <c r="P10" s="140"/>
      <c r="Q10" s="140"/>
      <c r="R10" s="140"/>
      <c r="S10" s="140"/>
      <c r="T10" s="140"/>
      <c r="U10" s="140"/>
      <c r="V10" s="140"/>
    </row>
    <row r="11" spans="4:23" ht="16.5" thickBot="1" x14ac:dyDescent="0.3">
      <c r="D11" s="61" t="s">
        <v>89</v>
      </c>
      <c r="E11" s="52" t="s">
        <v>97</v>
      </c>
      <c r="J11" s="16"/>
      <c r="M11" s="45">
        <v>1</v>
      </c>
      <c r="N11" s="46">
        <v>2</v>
      </c>
      <c r="O11" s="47">
        <v>3</v>
      </c>
      <c r="P11" s="46">
        <v>4</v>
      </c>
      <c r="Q11" s="47">
        <v>5</v>
      </c>
      <c r="R11" s="46">
        <v>6</v>
      </c>
      <c r="S11" s="47">
        <v>7</v>
      </c>
      <c r="T11" s="46">
        <v>8</v>
      </c>
      <c r="U11" s="47">
        <v>9</v>
      </c>
      <c r="V11" s="48">
        <v>10</v>
      </c>
    </row>
    <row r="12" spans="4:23" x14ac:dyDescent="0.25">
      <c r="D12" s="61" t="s">
        <v>90</v>
      </c>
      <c r="E12" s="96">
        <f>SUM(E10:E11)</f>
        <v>50000000</v>
      </c>
      <c r="J12" s="16"/>
      <c r="K12" s="80" t="s">
        <v>96</v>
      </c>
      <c r="M12" s="93">
        <v>0</v>
      </c>
      <c r="N12" s="94">
        <v>0</v>
      </c>
      <c r="O12" s="95">
        <v>20000000</v>
      </c>
      <c r="P12" s="95">
        <v>20000000</v>
      </c>
      <c r="Q12" s="95">
        <v>10000000</v>
      </c>
      <c r="R12" s="95"/>
      <c r="S12" s="95">
        <v>25000000</v>
      </c>
      <c r="T12" s="95"/>
      <c r="U12" s="95"/>
      <c r="V12" s="95"/>
      <c r="W12" s="99">
        <f>SUM(M12:V12)</f>
        <v>75000000</v>
      </c>
    </row>
    <row r="13" spans="4:23" hidden="1" x14ac:dyDescent="0.25">
      <c r="F13" s="3"/>
      <c r="G13" s="6"/>
      <c r="H13" s="8"/>
      <c r="I13" s="9"/>
      <c r="M13" s="76"/>
      <c r="N13" s="77"/>
      <c r="O13" s="79"/>
      <c r="P13" s="79"/>
      <c r="Q13" s="79"/>
      <c r="R13" s="79"/>
      <c r="T13" s="79"/>
      <c r="U13" s="79"/>
      <c r="V13" s="79"/>
      <c r="W13" s="99">
        <f t="shared" ref="W13:W18" si="0">SUM(M13:V13)</f>
        <v>0</v>
      </c>
    </row>
    <row r="14" spans="4:23" hidden="1" x14ac:dyDescent="0.25">
      <c r="F14" s="3"/>
      <c r="G14" s="6"/>
      <c r="H14" s="8"/>
      <c r="I14" s="9"/>
      <c r="M14" s="78">
        <f t="shared" ref="M14:R14" si="1">SUM(M12:M13)</f>
        <v>0</v>
      </c>
      <c r="N14" s="78">
        <f t="shared" si="1"/>
        <v>0</v>
      </c>
      <c r="O14" s="78">
        <f t="shared" si="1"/>
        <v>20000000</v>
      </c>
      <c r="P14" s="78">
        <f t="shared" si="1"/>
        <v>20000000</v>
      </c>
      <c r="Q14" s="78">
        <f t="shared" si="1"/>
        <v>10000000</v>
      </c>
      <c r="R14" s="78">
        <f t="shared" si="1"/>
        <v>0</v>
      </c>
      <c r="S14" s="78">
        <f>SUM(S12:S12)</f>
        <v>25000000</v>
      </c>
      <c r="T14" s="78">
        <f>SUM(T12:T13)</f>
        <v>0</v>
      </c>
      <c r="U14" s="78">
        <f>SUM(U12:U13)</f>
        <v>0</v>
      </c>
      <c r="V14" s="78">
        <f>SUM(V12:V13)</f>
        <v>0</v>
      </c>
      <c r="W14" s="99">
        <f t="shared" si="0"/>
        <v>75000000</v>
      </c>
    </row>
    <row r="15" spans="4:23" hidden="1" x14ac:dyDescent="0.25">
      <c r="D15" s="61" t="s">
        <v>69</v>
      </c>
      <c r="E15" s="7">
        <v>1</v>
      </c>
      <c r="F15" s="3"/>
      <c r="G15" s="6"/>
      <c r="H15" s="8"/>
      <c r="I15" s="9"/>
      <c r="W15" s="99">
        <f t="shared" si="0"/>
        <v>0</v>
      </c>
    </row>
    <row r="16" spans="4:23" ht="16.899999999999999" hidden="1" customHeight="1" x14ac:dyDescent="0.2">
      <c r="D16" s="62"/>
      <c r="E16" s="5"/>
      <c r="F16" s="5"/>
      <c r="G16" s="5"/>
      <c r="H16" s="5"/>
      <c r="I16" s="5"/>
      <c r="W16" s="99">
        <f t="shared" si="0"/>
        <v>0</v>
      </c>
    </row>
    <row r="17" spans="3:23" ht="16.899999999999999" customHeight="1" x14ac:dyDescent="0.25">
      <c r="C17" s="2"/>
      <c r="D17" s="61" t="s">
        <v>92</v>
      </c>
      <c r="E17" s="51">
        <v>7</v>
      </c>
      <c r="F17" s="5"/>
      <c r="G17" s="81"/>
      <c r="H17" s="81"/>
      <c r="I17" s="81"/>
      <c r="J17" s="82"/>
      <c r="K17" s="83" t="s">
        <v>95</v>
      </c>
      <c r="L17" s="84"/>
      <c r="M17" s="85">
        <f>E10</f>
        <v>50000000</v>
      </c>
      <c r="N17" s="86" t="e">
        <f>M17+E11</f>
        <v>#VALUE!</v>
      </c>
      <c r="O17" s="86">
        <f>E12-O14</f>
        <v>30000000</v>
      </c>
      <c r="P17" s="86">
        <f t="shared" ref="P17:V17" si="2">O17-P14</f>
        <v>10000000</v>
      </c>
      <c r="Q17" s="86">
        <f t="shared" si="2"/>
        <v>0</v>
      </c>
      <c r="R17" s="86">
        <f t="shared" si="2"/>
        <v>0</v>
      </c>
      <c r="S17" s="86">
        <f t="shared" si="2"/>
        <v>-25000000</v>
      </c>
      <c r="T17" s="86">
        <f t="shared" si="2"/>
        <v>-25000000</v>
      </c>
      <c r="U17" s="86">
        <f t="shared" si="2"/>
        <v>-25000000</v>
      </c>
      <c r="V17" s="86">
        <f t="shared" si="2"/>
        <v>-25000000</v>
      </c>
      <c r="W17" s="99"/>
    </row>
    <row r="18" spans="3:23" ht="16.899999999999999" customHeight="1" x14ac:dyDescent="0.25">
      <c r="C18" s="2"/>
      <c r="D18" s="61" t="s">
        <v>82</v>
      </c>
      <c r="E18" s="53">
        <v>0.04</v>
      </c>
      <c r="F18" s="5"/>
      <c r="G18" s="87"/>
      <c r="H18" s="88"/>
      <c r="I18" s="89"/>
      <c r="J18" s="90"/>
      <c r="K18" s="90" t="s">
        <v>94</v>
      </c>
      <c r="L18" s="91"/>
      <c r="M18" s="92">
        <f t="shared" ref="M18:V18" si="3">M17*$E$18</f>
        <v>2000000</v>
      </c>
      <c r="N18" s="92" t="e">
        <f t="shared" si="3"/>
        <v>#VALUE!</v>
      </c>
      <c r="O18" s="92">
        <f t="shared" si="3"/>
        <v>1200000</v>
      </c>
      <c r="P18" s="92">
        <f t="shared" si="3"/>
        <v>400000</v>
      </c>
      <c r="Q18" s="92">
        <f t="shared" si="3"/>
        <v>0</v>
      </c>
      <c r="R18" s="92">
        <f t="shared" si="3"/>
        <v>0</v>
      </c>
      <c r="S18" s="92">
        <f t="shared" si="3"/>
        <v>-1000000</v>
      </c>
      <c r="T18" s="92">
        <f t="shared" si="3"/>
        <v>-1000000</v>
      </c>
      <c r="U18" s="92">
        <f t="shared" si="3"/>
        <v>-1000000</v>
      </c>
      <c r="V18" s="92">
        <f t="shared" si="3"/>
        <v>-1000000</v>
      </c>
      <c r="W18" s="99" t="e">
        <f t="shared" si="0"/>
        <v>#VALUE!</v>
      </c>
    </row>
    <row r="19" spans="3:23" ht="16.899999999999999" customHeight="1" x14ac:dyDescent="0.25">
      <c r="C19" s="2"/>
      <c r="D19" s="61" t="s">
        <v>70</v>
      </c>
      <c r="E19" s="97" t="s">
        <v>74</v>
      </c>
      <c r="F19" s="5"/>
      <c r="G19" s="5"/>
      <c r="H19" s="5"/>
      <c r="I19" s="75"/>
      <c r="J19" s="75"/>
      <c r="K19" s="75"/>
    </row>
    <row r="20" spans="3:23" ht="16.899999999999999" customHeight="1" thickBot="1" x14ac:dyDescent="0.25">
      <c r="C20" s="2"/>
      <c r="F20" s="5"/>
      <c r="G20" s="5"/>
      <c r="H20" s="5"/>
      <c r="I20" s="75"/>
      <c r="J20" s="75"/>
      <c r="K20" s="75"/>
    </row>
    <row r="21" spans="3:23" ht="16.5" thickBot="1" x14ac:dyDescent="0.3">
      <c r="D21" s="17"/>
      <c r="E21" s="5"/>
      <c r="F21" s="5"/>
      <c r="G21" s="5"/>
      <c r="H21" s="5"/>
      <c r="I21" s="5"/>
      <c r="M21" s="154" t="s">
        <v>81</v>
      </c>
      <c r="N21" s="155"/>
      <c r="O21" s="155"/>
      <c r="P21" s="155"/>
      <c r="Q21" s="155"/>
      <c r="R21" s="155"/>
      <c r="S21" s="155"/>
      <c r="T21" s="155"/>
      <c r="U21" s="155"/>
      <c r="V21" s="156"/>
    </row>
    <row r="22" spans="3:23" s="1" customFormat="1" ht="45" customHeight="1" thickBot="1" x14ac:dyDescent="0.3">
      <c r="C22" s="18" t="s">
        <v>42</v>
      </c>
      <c r="D22" s="18" t="s">
        <v>16</v>
      </c>
      <c r="E22" s="18" t="s">
        <v>17</v>
      </c>
      <c r="F22" s="19" t="s">
        <v>18</v>
      </c>
      <c r="G22" s="151" t="s">
        <v>19</v>
      </c>
      <c r="H22" s="152"/>
      <c r="I22" s="152"/>
      <c r="J22" s="152"/>
      <c r="K22" s="153"/>
      <c r="L22" s="20" t="s">
        <v>15</v>
      </c>
      <c r="M22" s="45">
        <v>1</v>
      </c>
      <c r="N22" s="46">
        <v>2</v>
      </c>
      <c r="O22" s="47">
        <v>3</v>
      </c>
      <c r="P22" s="46">
        <v>4</v>
      </c>
      <c r="Q22" s="47">
        <v>5</v>
      </c>
      <c r="R22" s="46">
        <v>6</v>
      </c>
      <c r="S22" s="47">
        <v>7</v>
      </c>
      <c r="T22" s="46">
        <v>8</v>
      </c>
      <c r="U22" s="47">
        <v>9</v>
      </c>
      <c r="V22" s="48">
        <v>10</v>
      </c>
      <c r="W22" s="100"/>
    </row>
    <row r="23" spans="3:23" ht="7.9" customHeight="1" x14ac:dyDescent="0.25">
      <c r="D23" s="17"/>
      <c r="E23" s="5"/>
      <c r="F23" s="5"/>
      <c r="G23" s="5"/>
      <c r="H23" s="5"/>
      <c r="I23" s="5"/>
      <c r="M23" s="39">
        <v>1</v>
      </c>
      <c r="N23" s="39">
        <v>2</v>
      </c>
      <c r="O23" s="39">
        <v>3</v>
      </c>
      <c r="P23" s="39">
        <v>4</v>
      </c>
      <c r="Q23" s="39">
        <v>5</v>
      </c>
      <c r="R23" s="39">
        <v>6</v>
      </c>
      <c r="S23" s="39">
        <v>7</v>
      </c>
      <c r="T23" s="39">
        <v>8</v>
      </c>
      <c r="U23" s="39">
        <v>9</v>
      </c>
      <c r="V23" s="39">
        <v>10</v>
      </c>
    </row>
    <row r="24" spans="3:23" ht="2.4500000000000002" hidden="1" customHeight="1" x14ac:dyDescent="0.2">
      <c r="C24" s="21">
        <v>1</v>
      </c>
      <c r="D24" s="22" t="s">
        <v>8</v>
      </c>
      <c r="E24" s="23" t="s">
        <v>33</v>
      </c>
      <c r="F24" s="24">
        <v>250</v>
      </c>
      <c r="G24" s="25" t="s">
        <v>43</v>
      </c>
      <c r="H24" s="25"/>
      <c r="I24" s="25"/>
      <c r="J24" s="25"/>
      <c r="K24" s="25"/>
      <c r="L24" s="26" t="s">
        <v>4</v>
      </c>
    </row>
    <row r="25" spans="3:23" thickBot="1" x14ac:dyDescent="0.3">
      <c r="C25" s="27">
        <v>2</v>
      </c>
      <c r="D25" s="55" t="s">
        <v>8</v>
      </c>
      <c r="E25" s="56" t="s">
        <v>6</v>
      </c>
      <c r="F25" s="70">
        <v>250</v>
      </c>
      <c r="G25" s="124" t="s">
        <v>80</v>
      </c>
      <c r="H25" s="117"/>
      <c r="I25" s="117"/>
      <c r="J25" s="117"/>
      <c r="K25" s="118"/>
      <c r="L25" s="26" t="s">
        <v>5</v>
      </c>
      <c r="M25" s="49">
        <f>F25*E15</f>
        <v>250</v>
      </c>
      <c r="N25" s="49"/>
      <c r="O25" s="49"/>
      <c r="P25" s="49"/>
      <c r="Q25" s="49"/>
      <c r="R25" s="49"/>
      <c r="S25" s="49"/>
      <c r="T25" s="49"/>
      <c r="U25" s="49"/>
      <c r="V25" s="49"/>
    </row>
    <row r="26" spans="3:23" ht="15" hidden="1" x14ac:dyDescent="0.25">
      <c r="C26" s="108">
        <v>3</v>
      </c>
      <c r="D26" s="104" t="s">
        <v>52</v>
      </c>
      <c r="E26" s="106" t="s">
        <v>50</v>
      </c>
      <c r="F26" s="70">
        <v>200</v>
      </c>
      <c r="G26" s="35" t="s">
        <v>2</v>
      </c>
      <c r="H26" s="35"/>
      <c r="I26" s="35"/>
      <c r="J26" s="35"/>
      <c r="K26" s="35"/>
      <c r="L26" s="114" t="s">
        <v>4</v>
      </c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3:23" ht="15" hidden="1" x14ac:dyDescent="0.25">
      <c r="C27" s="109"/>
      <c r="D27" s="105"/>
      <c r="E27" s="107"/>
      <c r="F27" s="70">
        <v>200</v>
      </c>
      <c r="G27" s="35" t="s">
        <v>3</v>
      </c>
      <c r="H27" s="35"/>
      <c r="I27" s="35"/>
      <c r="J27" s="35"/>
      <c r="K27" s="35"/>
      <c r="L27" s="115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3:23" ht="15" hidden="1" x14ac:dyDescent="0.25">
      <c r="C28" s="108">
        <v>4</v>
      </c>
      <c r="D28" s="105"/>
      <c r="E28" s="106" t="s">
        <v>51</v>
      </c>
      <c r="F28" s="70">
        <v>200</v>
      </c>
      <c r="G28" s="35" t="s">
        <v>2</v>
      </c>
      <c r="H28" s="35"/>
      <c r="I28" s="35"/>
      <c r="J28" s="35"/>
      <c r="K28" s="35"/>
      <c r="L28" s="114" t="s">
        <v>4</v>
      </c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pans="3:23" ht="15" hidden="1" x14ac:dyDescent="0.25">
      <c r="C29" s="109"/>
      <c r="D29" s="105"/>
      <c r="E29" s="107"/>
      <c r="F29" s="70">
        <v>200</v>
      </c>
      <c r="G29" s="35" t="s">
        <v>3</v>
      </c>
      <c r="H29" s="35"/>
      <c r="I29" s="35"/>
      <c r="J29" s="35"/>
      <c r="K29" s="35"/>
      <c r="L29" s="115"/>
      <c r="M29" s="44"/>
      <c r="N29" s="44"/>
      <c r="O29" s="44"/>
      <c r="P29" s="44"/>
      <c r="Q29" s="44"/>
      <c r="R29" s="44"/>
      <c r="S29" s="44"/>
      <c r="T29" s="44"/>
      <c r="U29" s="44"/>
      <c r="V29" s="44"/>
    </row>
    <row r="30" spans="3:23" ht="25.5" hidden="1" x14ac:dyDescent="0.25">
      <c r="C30" s="27">
        <v>5</v>
      </c>
      <c r="D30" s="105"/>
      <c r="E30" s="56" t="s">
        <v>34</v>
      </c>
      <c r="F30" s="70">
        <v>350</v>
      </c>
      <c r="G30" s="36" t="s">
        <v>35</v>
      </c>
      <c r="H30" s="35"/>
      <c r="I30" s="35"/>
      <c r="J30" s="35"/>
      <c r="K30" s="35"/>
      <c r="L30" s="26" t="s">
        <v>4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</row>
    <row r="31" spans="3:23" ht="25.5" hidden="1" x14ac:dyDescent="0.25">
      <c r="C31" s="27">
        <v>6</v>
      </c>
      <c r="D31" s="112" t="s">
        <v>53</v>
      </c>
      <c r="E31" s="56" t="s">
        <v>36</v>
      </c>
      <c r="F31" s="71">
        <v>0.2</v>
      </c>
      <c r="G31" s="35" t="s">
        <v>44</v>
      </c>
      <c r="H31" s="35"/>
      <c r="I31" s="35"/>
      <c r="J31" s="35" t="s">
        <v>1</v>
      </c>
      <c r="K31" s="37">
        <v>20</v>
      </c>
      <c r="L31" s="26" t="s">
        <v>4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</row>
    <row r="32" spans="3:23" ht="26.25" hidden="1" thickBot="1" x14ac:dyDescent="0.3">
      <c r="C32" s="27">
        <v>7</v>
      </c>
      <c r="D32" s="113"/>
      <c r="E32" s="56" t="s">
        <v>37</v>
      </c>
      <c r="F32" s="70">
        <v>1</v>
      </c>
      <c r="G32" s="35" t="s">
        <v>44</v>
      </c>
      <c r="H32" s="35"/>
      <c r="I32" s="35"/>
      <c r="J32" s="35" t="s">
        <v>1</v>
      </c>
      <c r="K32" s="37">
        <v>100</v>
      </c>
      <c r="L32" s="26" t="s">
        <v>4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pans="2:22" ht="37.15" customHeight="1" x14ac:dyDescent="0.25">
      <c r="B33" s="101" t="s">
        <v>60</v>
      </c>
      <c r="C33" s="27">
        <v>8</v>
      </c>
      <c r="D33" s="57" t="s">
        <v>45</v>
      </c>
      <c r="E33" s="56" t="s">
        <v>38</v>
      </c>
      <c r="F33" s="72">
        <v>6.4999999999999997E-4</v>
      </c>
      <c r="G33" s="134" t="s">
        <v>76</v>
      </c>
      <c r="H33" s="135"/>
      <c r="I33" s="135"/>
      <c r="J33" s="135"/>
      <c r="K33" s="136"/>
      <c r="L33" s="26" t="s">
        <v>5</v>
      </c>
      <c r="M33" s="49">
        <f>IF(M23&lt;=$E$17,$F$33*$E$10,0)</f>
        <v>32500</v>
      </c>
      <c r="N33" s="49" t="e">
        <f>IF(N23&lt;=$E$17,$F$33*$E$11,0)</f>
        <v>#VALUE!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</row>
    <row r="34" spans="2:22" ht="15" x14ac:dyDescent="0.25">
      <c r="B34" s="102"/>
      <c r="C34" s="27">
        <v>9</v>
      </c>
      <c r="D34" s="104" t="s">
        <v>46</v>
      </c>
      <c r="E34" s="56" t="s">
        <v>47</v>
      </c>
      <c r="F34" s="73">
        <v>5.0000000000000002E-5</v>
      </c>
      <c r="G34" s="124" t="s">
        <v>41</v>
      </c>
      <c r="H34" s="117"/>
      <c r="I34" s="117"/>
      <c r="J34" s="117"/>
      <c r="K34" s="118"/>
      <c r="L34" s="26" t="s">
        <v>5</v>
      </c>
      <c r="M34" s="49">
        <f>IF(M23=1,$F$34*$E$10,0)</f>
        <v>2500</v>
      </c>
      <c r="N34" s="49" t="e">
        <f>IF(N23=2,$F$34*$E$11,0)</f>
        <v>#VALUE!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</row>
    <row r="35" spans="2:22" hidden="1" thickBot="1" x14ac:dyDescent="0.3">
      <c r="B35" s="103"/>
      <c r="C35" s="41"/>
      <c r="D35" s="105"/>
      <c r="E35" s="58" t="s">
        <v>48</v>
      </c>
      <c r="F35" s="70">
        <v>5</v>
      </c>
      <c r="G35" s="150" t="s">
        <v>49</v>
      </c>
      <c r="H35" s="150"/>
      <c r="I35" s="150"/>
      <c r="J35" s="150"/>
      <c r="K35" s="150"/>
      <c r="L35" s="28" t="s">
        <v>4</v>
      </c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2:22" ht="25.5" hidden="1" x14ac:dyDescent="0.25">
      <c r="B36" s="101" t="s">
        <v>59</v>
      </c>
      <c r="C36" s="27">
        <v>10</v>
      </c>
      <c r="D36" s="112" t="s">
        <v>61</v>
      </c>
      <c r="E36" s="56" t="s">
        <v>73</v>
      </c>
      <c r="F36" s="70">
        <v>5</v>
      </c>
      <c r="G36" s="38" t="s">
        <v>54</v>
      </c>
      <c r="H36" s="38"/>
      <c r="I36" s="38"/>
      <c r="J36" s="38"/>
      <c r="K36" s="38"/>
      <c r="L36" s="26" t="s">
        <v>4</v>
      </c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2:22" ht="15" hidden="1" x14ac:dyDescent="0.25">
      <c r="B37" s="110"/>
      <c r="C37" s="108">
        <v>11</v>
      </c>
      <c r="D37" s="113"/>
      <c r="E37" s="112" t="s">
        <v>55</v>
      </c>
      <c r="F37" s="72">
        <v>6.4999999999999997E-4</v>
      </c>
      <c r="G37" s="38" t="s">
        <v>26</v>
      </c>
      <c r="H37" s="38"/>
      <c r="I37" s="38"/>
      <c r="J37" s="38"/>
      <c r="K37" s="38"/>
      <c r="L37" s="114" t="s">
        <v>4</v>
      </c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2:22" ht="15" hidden="1" x14ac:dyDescent="0.25">
      <c r="B38" s="110"/>
      <c r="C38" s="109"/>
      <c r="D38" s="113"/>
      <c r="E38" s="113"/>
      <c r="F38" s="70"/>
      <c r="G38" s="38" t="s">
        <v>57</v>
      </c>
      <c r="H38" s="38"/>
      <c r="I38" s="38"/>
      <c r="J38" s="38"/>
      <c r="K38" s="38"/>
      <c r="L38" s="115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2:22" ht="15" hidden="1" x14ac:dyDescent="0.25">
      <c r="B39" s="110"/>
      <c r="C39" s="108">
        <v>12</v>
      </c>
      <c r="D39" s="113"/>
      <c r="E39" s="112" t="s">
        <v>56</v>
      </c>
      <c r="F39" s="72">
        <v>6.4999999999999997E-4</v>
      </c>
      <c r="G39" s="38" t="s">
        <v>26</v>
      </c>
      <c r="H39" s="38"/>
      <c r="I39" s="38"/>
      <c r="J39" s="38"/>
      <c r="K39" s="38"/>
      <c r="L39" s="114" t="s">
        <v>4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2:22" hidden="1" thickBot="1" x14ac:dyDescent="0.3">
      <c r="B40" s="111"/>
      <c r="C40" s="109"/>
      <c r="D40" s="113"/>
      <c r="E40" s="113"/>
      <c r="F40" s="70"/>
      <c r="G40" s="38" t="s">
        <v>58</v>
      </c>
      <c r="H40" s="38"/>
      <c r="I40" s="38"/>
      <c r="J40" s="38"/>
      <c r="K40" s="38"/>
      <c r="L40" s="115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2:22" ht="24.6" customHeight="1" x14ac:dyDescent="0.25">
      <c r="C41" s="108">
        <v>13</v>
      </c>
      <c r="D41" s="112" t="s">
        <v>62</v>
      </c>
      <c r="E41" s="59" t="s">
        <v>72</v>
      </c>
      <c r="F41" s="73">
        <v>1.4E-5</v>
      </c>
      <c r="G41" s="69" t="s">
        <v>21</v>
      </c>
      <c r="H41" s="117" t="s">
        <v>22</v>
      </c>
      <c r="I41" s="117"/>
      <c r="J41" s="117"/>
      <c r="K41" s="118"/>
      <c r="L41" s="114" t="s">
        <v>5</v>
      </c>
      <c r="M41" s="49">
        <f>IF(M23&lt;=$E$17,$M$17*$F$41*12,0)</f>
        <v>8400</v>
      </c>
      <c r="N41" s="49" t="e">
        <f>IF(N23&lt;=$E$17,$N$17*$F$41*12,0)</f>
        <v>#VALUE!</v>
      </c>
      <c r="O41" s="49">
        <f>IF(O23&lt;=$E$17,$O$17*$F$41*12,0)</f>
        <v>5040</v>
      </c>
      <c r="P41" s="49">
        <f>IF(P23&lt;=$E$17,$P$17*$F$41*12,0)</f>
        <v>1680</v>
      </c>
      <c r="Q41" s="49">
        <f>IF(Q23&lt;=$E$17,$Q$17*$F$41*12,0)</f>
        <v>0</v>
      </c>
      <c r="R41" s="49">
        <f>IF(R23&lt;=$E$17,$R$17*$F$41*12,0)</f>
        <v>0</v>
      </c>
      <c r="S41" s="49">
        <f>IF(S23&lt;=$E$17,$S$17*$F$41*12,0)</f>
        <v>-4200</v>
      </c>
      <c r="T41" s="49">
        <f>IF(T23&lt;=$E$17,$T$17*$F$41*12,0)</f>
        <v>0</v>
      </c>
      <c r="U41" s="49">
        <f>IF(U23&lt;=$E$17,$U$17*$F$41*12,0)</f>
        <v>0</v>
      </c>
      <c r="V41" s="49">
        <f>IF(V23&lt;=$E$17,$V$17*$F$41*12,0)</f>
        <v>0</v>
      </c>
    </row>
    <row r="42" spans="2:22" ht="15" hidden="1" x14ac:dyDescent="0.25">
      <c r="C42" s="109"/>
      <c r="D42" s="113"/>
      <c r="E42" s="56"/>
      <c r="F42" s="68"/>
      <c r="G42" s="38"/>
      <c r="H42" s="124" t="s">
        <v>23</v>
      </c>
      <c r="I42" s="117"/>
      <c r="J42" s="117"/>
      <c r="K42" s="118"/>
      <c r="L42" s="115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2:22" ht="25.5" hidden="1" x14ac:dyDescent="0.25">
      <c r="C43" s="27">
        <v>14</v>
      </c>
      <c r="D43" s="113"/>
      <c r="E43" s="56" t="s">
        <v>24</v>
      </c>
      <c r="F43" s="70">
        <v>50</v>
      </c>
      <c r="G43" s="38" t="s">
        <v>25</v>
      </c>
      <c r="H43" s="35"/>
      <c r="I43" s="38"/>
      <c r="J43" s="38"/>
      <c r="K43" s="38"/>
      <c r="L43" s="26" t="s">
        <v>4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2:22" ht="15" hidden="1" x14ac:dyDescent="0.25">
      <c r="C44" s="114">
        <v>15</v>
      </c>
      <c r="D44" s="55" t="s">
        <v>27</v>
      </c>
      <c r="E44" s="56" t="s">
        <v>0</v>
      </c>
      <c r="F44" s="70">
        <v>10</v>
      </c>
      <c r="G44" s="38" t="s">
        <v>77</v>
      </c>
      <c r="H44" s="38"/>
      <c r="I44" s="38"/>
      <c r="J44" s="38"/>
      <c r="K44" s="38"/>
      <c r="L44" s="114" t="s">
        <v>4</v>
      </c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2:22" ht="15" hidden="1" x14ac:dyDescent="0.25">
      <c r="C45" s="116"/>
      <c r="D45" s="54"/>
      <c r="E45" s="56" t="s">
        <v>40</v>
      </c>
      <c r="F45" s="68"/>
      <c r="G45" s="38" t="s">
        <v>13</v>
      </c>
      <c r="H45" s="38"/>
      <c r="I45" s="38"/>
      <c r="J45" s="38"/>
      <c r="K45" s="38"/>
      <c r="L45" s="115"/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2:22" ht="15" hidden="1" x14ac:dyDescent="0.25">
      <c r="C46" s="114">
        <v>16</v>
      </c>
      <c r="D46" s="55" t="s">
        <v>20</v>
      </c>
      <c r="E46" s="56" t="s">
        <v>14</v>
      </c>
      <c r="F46" s="70">
        <v>500</v>
      </c>
      <c r="G46" s="38" t="s">
        <v>78</v>
      </c>
      <c r="H46" s="38"/>
      <c r="I46" s="38"/>
      <c r="J46" s="38"/>
      <c r="K46" s="38"/>
      <c r="L46" s="114" t="s">
        <v>4</v>
      </c>
      <c r="M46" s="44"/>
      <c r="N46" s="44"/>
      <c r="O46" s="44"/>
      <c r="P46" s="44"/>
      <c r="Q46" s="44"/>
      <c r="R46" s="44"/>
      <c r="S46" s="44"/>
      <c r="T46" s="44"/>
      <c r="U46" s="44"/>
      <c r="V46" s="44"/>
    </row>
    <row r="47" spans="2:22" ht="15" hidden="1" x14ac:dyDescent="0.25">
      <c r="C47" s="116"/>
      <c r="D47" s="54"/>
      <c r="E47" s="56" t="s">
        <v>40</v>
      </c>
      <c r="F47" s="68"/>
      <c r="G47" s="38" t="s">
        <v>63</v>
      </c>
      <c r="H47" s="38"/>
      <c r="I47" s="38"/>
      <c r="J47" s="38"/>
      <c r="K47" s="38"/>
      <c r="L47" s="115"/>
      <c r="M47" s="44"/>
      <c r="N47" s="44"/>
      <c r="O47" s="44"/>
      <c r="P47" s="44"/>
      <c r="Q47" s="44"/>
      <c r="R47" s="44"/>
      <c r="S47" s="44"/>
      <c r="T47" s="44"/>
      <c r="U47" s="44"/>
      <c r="V47" s="44"/>
    </row>
    <row r="48" spans="2:22" ht="24" x14ac:dyDescent="0.25">
      <c r="C48" s="27">
        <v>17</v>
      </c>
      <c r="D48" s="112" t="s">
        <v>65</v>
      </c>
      <c r="E48" s="59" t="s">
        <v>71</v>
      </c>
      <c r="F48" s="72">
        <v>4.8000000000000001E-4</v>
      </c>
      <c r="G48" s="38" t="s">
        <v>83</v>
      </c>
      <c r="H48" s="38"/>
      <c r="I48" s="38"/>
      <c r="J48" s="38"/>
      <c r="K48" s="38"/>
      <c r="L48" s="114" t="s">
        <v>5</v>
      </c>
      <c r="M48" s="49">
        <f t="shared" ref="M48:V48" si="4">IF(M23&lt;=$E$17,$F$48*M$18*4,0)</f>
        <v>3840</v>
      </c>
      <c r="N48" s="49" t="e">
        <f t="shared" si="4"/>
        <v>#VALUE!</v>
      </c>
      <c r="O48" s="49">
        <f t="shared" si="4"/>
        <v>2304</v>
      </c>
      <c r="P48" s="49">
        <f t="shared" si="4"/>
        <v>768</v>
      </c>
      <c r="Q48" s="49">
        <f t="shared" si="4"/>
        <v>0</v>
      </c>
      <c r="R48" s="49">
        <f t="shared" si="4"/>
        <v>0</v>
      </c>
      <c r="S48" s="49">
        <f t="shared" si="4"/>
        <v>-1920</v>
      </c>
      <c r="T48" s="49">
        <f t="shared" si="4"/>
        <v>0</v>
      </c>
      <c r="U48" s="49">
        <f t="shared" si="4"/>
        <v>0</v>
      </c>
      <c r="V48" s="49">
        <f t="shared" si="4"/>
        <v>0</v>
      </c>
    </row>
    <row r="49" spans="3:22" ht="15" x14ac:dyDescent="0.25">
      <c r="C49" s="27">
        <v>18</v>
      </c>
      <c r="D49" s="113"/>
      <c r="E49" s="59" t="s">
        <v>66</v>
      </c>
      <c r="F49" s="72">
        <v>1E-4</v>
      </c>
      <c r="G49" s="38" t="s">
        <v>83</v>
      </c>
      <c r="H49" s="38"/>
      <c r="I49" s="38"/>
      <c r="J49" s="38"/>
      <c r="K49" s="38"/>
      <c r="L49" s="115"/>
      <c r="M49" s="49">
        <f>IF($E$17=M23,$E$12*$F$49,0)</f>
        <v>0</v>
      </c>
      <c r="N49" s="49">
        <f>IF($E$17=N23,$E$12*$F$49,0)</f>
        <v>0</v>
      </c>
      <c r="O49" s="49">
        <f t="shared" ref="O49:V49" si="5">O$14*$F$49</f>
        <v>2000</v>
      </c>
      <c r="P49" s="49">
        <f t="shared" si="5"/>
        <v>2000</v>
      </c>
      <c r="Q49" s="49">
        <f t="shared" si="5"/>
        <v>1000</v>
      </c>
      <c r="R49" s="49">
        <f t="shared" si="5"/>
        <v>0</v>
      </c>
      <c r="S49" s="49">
        <f t="shared" si="5"/>
        <v>2500</v>
      </c>
      <c r="T49" s="49">
        <f t="shared" si="5"/>
        <v>0</v>
      </c>
      <c r="U49" s="49">
        <f t="shared" si="5"/>
        <v>0</v>
      </c>
      <c r="V49" s="49">
        <f t="shared" si="5"/>
        <v>0</v>
      </c>
    </row>
    <row r="50" spans="3:22" ht="25.5" hidden="1" x14ac:dyDescent="0.25">
      <c r="C50" s="27">
        <v>19</v>
      </c>
      <c r="D50" s="114" t="s">
        <v>64</v>
      </c>
      <c r="E50" s="40" t="s">
        <v>9</v>
      </c>
      <c r="F50" s="74">
        <v>5</v>
      </c>
      <c r="G50" s="38" t="s">
        <v>67</v>
      </c>
      <c r="H50" s="38"/>
      <c r="I50" s="38"/>
      <c r="J50" s="38"/>
      <c r="K50" s="38"/>
      <c r="L50" s="26" t="s">
        <v>4</v>
      </c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spans="3:22" ht="20.45" hidden="1" customHeight="1" x14ac:dyDescent="0.25">
      <c r="C51" s="114">
        <v>20</v>
      </c>
      <c r="D51" s="114"/>
      <c r="E51" s="119" t="s">
        <v>28</v>
      </c>
      <c r="F51" s="132">
        <v>20</v>
      </c>
      <c r="G51" s="134" t="s">
        <v>79</v>
      </c>
      <c r="H51" s="135"/>
      <c r="I51" s="135"/>
      <c r="J51" s="135"/>
      <c r="K51" s="136"/>
      <c r="L51" s="114" t="s">
        <v>5</v>
      </c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spans="3:22" ht="15" hidden="1" x14ac:dyDescent="0.25">
      <c r="C52" s="116"/>
      <c r="D52" s="114"/>
      <c r="E52" s="120"/>
      <c r="F52" s="133"/>
      <c r="G52" s="137"/>
      <c r="H52" s="138"/>
      <c r="I52" s="138"/>
      <c r="J52" s="138"/>
      <c r="K52" s="139"/>
      <c r="L52" s="115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spans="3:22" ht="15" x14ac:dyDescent="0.25">
      <c r="C53" s="123">
        <v>21</v>
      </c>
      <c r="D53" s="125" t="s">
        <v>84</v>
      </c>
      <c r="E53" s="121" t="s">
        <v>87</v>
      </c>
      <c r="F53" s="127">
        <v>20</v>
      </c>
      <c r="G53" s="69" t="s">
        <v>7</v>
      </c>
      <c r="H53" s="117" t="s">
        <v>39</v>
      </c>
      <c r="I53" s="117"/>
      <c r="J53" s="117"/>
      <c r="K53" s="118"/>
      <c r="L53" s="114" t="s">
        <v>4</v>
      </c>
      <c r="M53" s="49">
        <f t="shared" ref="M53:V53" si="6">IF(M23&lt;=$E$17,$F$53*12,0)</f>
        <v>240</v>
      </c>
      <c r="N53" s="49">
        <f t="shared" si="6"/>
        <v>240</v>
      </c>
      <c r="O53" s="49">
        <f t="shared" si="6"/>
        <v>240</v>
      </c>
      <c r="P53" s="49">
        <f t="shared" si="6"/>
        <v>240</v>
      </c>
      <c r="Q53" s="49">
        <f t="shared" si="6"/>
        <v>240</v>
      </c>
      <c r="R53" s="49">
        <f t="shared" si="6"/>
        <v>240</v>
      </c>
      <c r="S53" s="49">
        <f t="shared" si="6"/>
        <v>240</v>
      </c>
      <c r="T53" s="49">
        <f t="shared" si="6"/>
        <v>0</v>
      </c>
      <c r="U53" s="49">
        <f t="shared" si="6"/>
        <v>0</v>
      </c>
      <c r="V53" s="49">
        <f t="shared" si="6"/>
        <v>0</v>
      </c>
    </row>
    <row r="54" spans="3:22" ht="14.45" customHeight="1" x14ac:dyDescent="0.25">
      <c r="C54" s="115"/>
      <c r="D54" s="126"/>
      <c r="E54" s="122"/>
      <c r="F54" s="128"/>
      <c r="G54" s="124" t="s">
        <v>68</v>
      </c>
      <c r="H54" s="117"/>
      <c r="I54" s="117"/>
      <c r="J54" s="117"/>
      <c r="K54" s="118"/>
      <c r="L54" s="115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3:22" hidden="1" x14ac:dyDescent="0.2">
      <c r="C55" s="21">
        <v>22</v>
      </c>
      <c r="D55" s="27" t="s">
        <v>29</v>
      </c>
      <c r="E55" s="23" t="s">
        <v>31</v>
      </c>
      <c r="F55" s="24">
        <v>50</v>
      </c>
      <c r="G55" s="129" t="s">
        <v>10</v>
      </c>
      <c r="H55" s="130"/>
      <c r="I55" s="130"/>
      <c r="J55" s="130"/>
      <c r="K55" s="131"/>
      <c r="L55" s="26" t="s">
        <v>5</v>
      </c>
      <c r="M55" s="42"/>
      <c r="N55" s="43"/>
      <c r="O55" s="43"/>
      <c r="P55" s="43"/>
      <c r="Q55" s="43"/>
      <c r="R55" s="43"/>
      <c r="S55" s="43"/>
      <c r="T55" s="43"/>
      <c r="U55" s="43"/>
      <c r="V55" s="43"/>
    </row>
    <row r="56" spans="3:22" ht="39" hidden="1" thickBot="1" x14ac:dyDescent="0.25">
      <c r="C56" s="29">
        <v>23</v>
      </c>
      <c r="D56" s="30" t="s">
        <v>30</v>
      </c>
      <c r="E56" s="31" t="s">
        <v>32</v>
      </c>
      <c r="F56" s="32">
        <v>200</v>
      </c>
      <c r="G56" s="33" t="s">
        <v>12</v>
      </c>
      <c r="H56" s="33"/>
      <c r="I56" s="33"/>
      <c r="J56" s="33"/>
      <c r="K56" s="33"/>
      <c r="L56" s="34" t="s">
        <v>11</v>
      </c>
      <c r="M56" s="42"/>
      <c r="N56" s="43"/>
      <c r="O56" s="43"/>
      <c r="P56" s="43"/>
      <c r="Q56" s="43"/>
      <c r="R56" s="43"/>
      <c r="S56" s="43"/>
      <c r="T56" s="43"/>
      <c r="U56" s="43"/>
      <c r="V56" s="43"/>
    </row>
    <row r="57" spans="3:22" x14ac:dyDescent="0.2">
      <c r="M57" s="50">
        <f>SUM(M25:M56)</f>
        <v>47730</v>
      </c>
      <c r="N57" s="50" t="e">
        <f t="shared" ref="N57:V57" si="7">SUM(N25:N56)</f>
        <v>#VALUE!</v>
      </c>
      <c r="O57" s="50">
        <f t="shared" si="7"/>
        <v>9584</v>
      </c>
      <c r="P57" s="50">
        <f t="shared" si="7"/>
        <v>4688</v>
      </c>
      <c r="Q57" s="50">
        <f t="shared" si="7"/>
        <v>1240</v>
      </c>
      <c r="R57" s="50">
        <f t="shared" si="7"/>
        <v>240</v>
      </c>
      <c r="S57" s="50">
        <f t="shared" si="7"/>
        <v>-3380</v>
      </c>
      <c r="T57" s="50">
        <f t="shared" si="7"/>
        <v>0</v>
      </c>
      <c r="U57" s="50">
        <f t="shared" si="7"/>
        <v>0</v>
      </c>
      <c r="V57" s="50">
        <f t="shared" si="7"/>
        <v>0</v>
      </c>
    </row>
    <row r="58" spans="3:22" x14ac:dyDescent="0.2">
      <c r="D58" s="67" t="s">
        <v>85</v>
      </c>
    </row>
    <row r="59" spans="3:22" x14ac:dyDescent="0.2">
      <c r="D59" s="67" t="s">
        <v>91</v>
      </c>
      <c r="M59" s="66"/>
    </row>
    <row r="60" spans="3:22" x14ac:dyDescent="0.2">
      <c r="M60" s="65"/>
    </row>
  </sheetData>
  <sheetProtection algorithmName="SHA-512" hashValue="xk2mO5IRIlEIQFjtNLPZzlFO+cQ4pNJOUa+LTVMD02XWEerTFA1BnCas4qeYsk994cFJ+2W9hmekbcnZ6XiKPg==" saltValue="8GT9KCDBrQ16wOVKgd5c/g==" spinCount="100000" sheet="1" objects="1" scenarios="1" selectLockedCells="1"/>
  <mergeCells count="51">
    <mergeCell ref="M10:V10"/>
    <mergeCell ref="D6:J8"/>
    <mergeCell ref="L41:L42"/>
    <mergeCell ref="E39:E40"/>
    <mergeCell ref="L37:L38"/>
    <mergeCell ref="L39:L40"/>
    <mergeCell ref="L26:L27"/>
    <mergeCell ref="L28:L29"/>
    <mergeCell ref="D26:D30"/>
    <mergeCell ref="D31:D32"/>
    <mergeCell ref="G25:K25"/>
    <mergeCell ref="G35:K35"/>
    <mergeCell ref="G34:K34"/>
    <mergeCell ref="G22:K22"/>
    <mergeCell ref="G33:K33"/>
    <mergeCell ref="M21:V21"/>
    <mergeCell ref="G55:K55"/>
    <mergeCell ref="F51:F52"/>
    <mergeCell ref="D50:D52"/>
    <mergeCell ref="H42:K42"/>
    <mergeCell ref="G51:K52"/>
    <mergeCell ref="L51:L52"/>
    <mergeCell ref="E51:E52"/>
    <mergeCell ref="C51:C52"/>
    <mergeCell ref="L53:L54"/>
    <mergeCell ref="E53:E54"/>
    <mergeCell ref="C53:C54"/>
    <mergeCell ref="H53:K53"/>
    <mergeCell ref="G54:K54"/>
    <mergeCell ref="D53:D54"/>
    <mergeCell ref="F53:F54"/>
    <mergeCell ref="C41:C42"/>
    <mergeCell ref="D41:D43"/>
    <mergeCell ref="D48:D49"/>
    <mergeCell ref="L48:L49"/>
    <mergeCell ref="L46:L47"/>
    <mergeCell ref="L44:L45"/>
    <mergeCell ref="C46:C47"/>
    <mergeCell ref="C44:C45"/>
    <mergeCell ref="H41:K41"/>
    <mergeCell ref="B36:B40"/>
    <mergeCell ref="D36:D40"/>
    <mergeCell ref="C37:C38"/>
    <mergeCell ref="C39:C40"/>
    <mergeCell ref="E37:E38"/>
    <mergeCell ref="B33:B35"/>
    <mergeCell ref="D34:D35"/>
    <mergeCell ref="E26:E27"/>
    <mergeCell ref="E28:E29"/>
    <mergeCell ref="C28:C29"/>
    <mergeCell ref="C26:C27"/>
  </mergeCells>
  <pageMargins left="0" right="0" top="0" bottom="0" header="0.31496062992125984" footer="0.31496062992125984"/>
  <pageSetup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6869-3218-4BC5-822E-C57079BC6C4C}">
  <dimension ref="A1:A2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L V I p U 1 F 2 A 4 G j A A A A 9 Q A A A B I A H A B D b 2 5 m a W c v U G F j a 2 F n Z S 5 4 b W w g o h g A K K A U A A A A A A A A A A A A A A A A A A A A A A A A A A A A h Y 9 N D o I w F I S v Q t 6 e F v A n S h 5 l 4 V Y S E x P D t i k V G q E Y W i x 3 c + G R v I I Y R d 2 5 n P m + x c z 9 e s N 0 a G r v I j u j W p 1 A S A L w p B Z t o X S Z Q G + P / g p S h j s u T r y U 3 i h r E w + m S K C y 9 h x T 6 p w j b k b a r q R R E I Q 0 z 7 Z 7 U c m G w 0 d W / 2 V f a W O 5 F h I Y H l 5 j W E T W C 7 K c j 5 O Q T h 1 m S n 9 5 N L I n / S l x 0 9 e 2 7 y S T x s 9 y p F N E + r 7 A H l B L A w Q U A A I A C A A t U i l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V I p U y i K R 7 g O A A A A E Q A A A B M A H A B G b 3 J t d W x h c y 9 T Z W N 0 a W 9 u M S 5 t I K I Y A C i g F A A A A A A A A A A A A A A A A A A A A A A A A A A A A C t O T S 7 J z M 9 T C I b Q h t Y A U E s B A i 0 A F A A C A A g A L V I p U 1 F 2 A 4 G j A A A A 9 Q A A A B I A A A A A A A A A A A A A A A A A A A A A A E N v b m Z p Z y 9 Q Y W N r Y W d l L n h t b F B L A Q I t A B Q A A g A I A C 1 S K V M P y u m r p A A A A O k A A A A T A A A A A A A A A A A A A A A A A O 8 A A A B b Q 2 9 u d G V u d F 9 U e X B l c 1 0 u e G 1 s U E s B A i 0 A F A A C A A g A L V I p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r S z / g i P J V E q j X w V 4 l A E l Y A A A A A A g A A A A A A E G Y A A A A B A A A g A A A A t 0 u G B e i q B 3 M X h 2 i C 1 x N / / A J 3 X c t B 8 P r h j E 9 Z j Q x N q q 8 A A A A A D o A A A A A C A A A g A A A A C 3 i f C / 0 I m 7 / v j T k 0 2 H N u I 4 6 v U m n U g 9 h k u 8 o r 5 z s o A j 5 Q A A A A x Q G h 2 H k 9 q o a P u S k G f u T b 4 z W 3 L y k A c I 6 4 4 D 0 / r 3 i a 5 h u b 0 w i q J K w 9 a 4 w l R n K C / d F I m 6 I o q q o G E X p u x 3 E G z t q B r 8 y W e g r W z m i 1 K M o W t h g W I g l A A A A A d 2 X y z v 4 7 9 e 9 p h 6 G V d P T q X 9 N O 5 Z V u Y z Y V m q i k h F E a M / B 1 w z a 8 W Y b h 3 I R U 8 w 6 7 e Q S j 6 T R o 8 t q w P t w 2 F Z G j U 4 R b O Q = = < / D a t a M a s h u p > 
</file>

<file path=customXml/itemProps1.xml><?xml version="1.0" encoding="utf-8"?>
<ds:datastoreItem xmlns:ds="http://schemas.openxmlformats.org/officeDocument/2006/customXml" ds:itemID="{D0DBBCC6-C915-442C-AFD1-52E35662B1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SIMULADOR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Asesores03</dc:creator>
  <cp:lastModifiedBy>Daniela Ramos</cp:lastModifiedBy>
  <cp:lastPrinted>2022-05-19T19:00:06Z</cp:lastPrinted>
  <dcterms:created xsi:type="dcterms:W3CDTF">2021-07-30T23:27:48Z</dcterms:created>
  <dcterms:modified xsi:type="dcterms:W3CDTF">2022-06-21T17:40:54Z</dcterms:modified>
</cp:coreProperties>
</file>